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Banden en Wielen\"/>
    </mc:Choice>
  </mc:AlternateContent>
  <xr:revisionPtr revIDLastSave="0" documentId="13_ncr:1_{8C62499C-F906-4E94-8400-4C627287FF11}" xr6:coauthVersionLast="47" xr6:coauthVersionMax="47" xr10:uidLastSave="{00000000-0000-0000-0000-000000000000}"/>
  <bookViews>
    <workbookView xWindow="28680" yWindow="-195" windowWidth="29040" windowHeight="15840" tabRatio="775" xr2:uid="{00000000-000D-0000-FFFF-FFFF00000000}"/>
  </bookViews>
  <sheets>
    <sheet name="Parameters" sheetId="12" r:id="rId1"/>
    <sheet name="Maand" sheetId="2" r:id="rId2"/>
    <sheet name="4-weken" sheetId="13" r:id="rId3"/>
  </sheets>
  <definedNames>
    <definedName name="Aantal_dagen_deelname" localSheetId="2">'4-weken'!A$9</definedName>
    <definedName name="Aantal_dagen_deelname">Maand!A$9</definedName>
    <definedName name="Aantal_werkbare_dagen_in_tijdvak" localSheetId="2">'4-weken'!#REF!</definedName>
    <definedName name="Aantal_werkbare_dagen_in_tijdvak">Maand!#REF!</definedName>
    <definedName name="Aanvang_deelneming" localSheetId="2">'4-weken'!$B$3</definedName>
    <definedName name="Aanvang_deelneming">Maand!$B$3</definedName>
    <definedName name="Aanvang_tijdvak" localSheetId="2">'4-weken'!A$7</definedName>
    <definedName name="Aanvang_tijdvak">Maand!A$7</definedName>
    <definedName name="Contracturen" localSheetId="2">'4-weken'!A$13</definedName>
    <definedName name="Contracturen">Maand!A$13</definedName>
    <definedName name="Deeltijdfactor" localSheetId="2">'4-weken'!A$15</definedName>
    <definedName name="Deeltijdfactor">Maand!A$15</definedName>
    <definedName name="Einde_deelneming" localSheetId="2">'4-weken'!$B$4</definedName>
    <definedName name="Einde_deelneming">Maand!$B$4</definedName>
    <definedName name="Einde_tijdvak" localSheetId="2">'4-weken'!A$8</definedName>
    <definedName name="Einde_tijdvak">Maand!A$8</definedName>
    <definedName name="Franchise_OP_NP_basis">Parameters!$B$3</definedName>
    <definedName name="Franchise_OP_NP_excedent">Parameters!#REF!</definedName>
    <definedName name="Geboortedatum" localSheetId="2">'4-weken'!$B$2</definedName>
    <definedName name="Geboortedatum">Maand!$B$2</definedName>
    <definedName name="Max_pensioengev_salaris_per_jaar_OP_NP_basis">Parameters!$B$4</definedName>
    <definedName name="Max_pensioengev_salaris_per_jaar_OP_NP_excedent">Parameters!$B$5</definedName>
    <definedName name="Max_pensioengevend_jaarloon_voltijd" localSheetId="2">'4-weken'!A$18</definedName>
    <definedName name="Max_pensioengevend_jaarloon_voltijd">Maand!A$18</definedName>
    <definedName name="Max_premie_OP_NP_basis">Parameters!$B$6</definedName>
    <definedName name="Max_premie_OP_NP_excedent">Parameters!$B$7</definedName>
    <definedName name="Normuren" localSheetId="2">'4-weken'!A$12</definedName>
    <definedName name="Normuren">Maand!A$12</definedName>
    <definedName name="Pensioengevend_jaarloon_voltijd" localSheetId="2">'4-weken'!A$17</definedName>
    <definedName name="Pensioengevend_jaarloon_voltijd">Maand!A$17</definedName>
    <definedName name="Pensioengevend_periodeloon" localSheetId="2">'4-weken'!#REF!</definedName>
    <definedName name="Pensioengevend_periodeloon">Maand!A$11</definedName>
    <definedName name="Premie_perc_OP_NP">Parameters!$B$8</definedName>
    <definedName name="Premiegrondslag" localSheetId="2">'4-weken'!A$20</definedName>
    <definedName name="Premiegrondslag">Maand!A$20</definedName>
    <definedName name="Verloonde_uren_voor_regeling" localSheetId="2">'4-weken'!A$14</definedName>
    <definedName name="Verloonde_uren_voor_regeling">Maand!A$14</definedName>
    <definedName name="Werkbare_dagen">Parameters!#REF!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  <c r="H9" i="13" l="1"/>
  <c r="H10" i="13" s="1"/>
  <c r="F9" i="13"/>
  <c r="F10" i="13" s="1"/>
  <c r="D9" i="13"/>
  <c r="D10" i="13" s="1"/>
  <c r="B9" i="13"/>
  <c r="B10" i="13" s="1"/>
  <c r="H9" i="2" l="1"/>
  <c r="F9" i="2"/>
  <c r="D9" i="2"/>
  <c r="B9" i="2"/>
  <c r="B10" i="2" s="1"/>
  <c r="D10" i="2" l="1"/>
  <c r="D15" i="2"/>
  <c r="F10" i="2"/>
  <c r="F15" i="2"/>
  <c r="B15" i="2"/>
  <c r="H10" i="2"/>
  <c r="H15" i="2"/>
  <c r="H19" i="13"/>
  <c r="F19" i="13"/>
  <c r="D19" i="13"/>
  <c r="B19" i="13"/>
  <c r="H19" i="2"/>
  <c r="F19" i="2"/>
  <c r="D19" i="2"/>
  <c r="B19" i="2"/>
  <c r="H17" i="2" l="1"/>
  <c r="F17" i="2"/>
  <c r="D17" i="2"/>
  <c r="B17" i="2"/>
  <c r="H17" i="13"/>
  <c r="F17" i="13"/>
  <c r="D17" i="13"/>
  <c r="B17" i="13"/>
  <c r="H18" i="13" l="1"/>
  <c r="F18" i="13"/>
  <c r="D18" i="13"/>
  <c r="B18" i="13"/>
  <c r="H15" i="13"/>
  <c r="F15" i="13"/>
  <c r="H20" i="13" l="1"/>
  <c r="H21" i="13" s="1"/>
  <c r="H22" i="13" s="1"/>
  <c r="B15" i="13"/>
  <c r="D15" i="13"/>
  <c r="F20" i="13" l="1"/>
  <c r="F21" i="13" s="1"/>
  <c r="F22" i="13" s="1"/>
  <c r="B20" i="13"/>
  <c r="D20" i="13"/>
  <c r="D21" i="13" s="1"/>
  <c r="D22" i="13" s="1"/>
  <c r="B18" i="2"/>
  <c r="B21" i="13" l="1"/>
  <c r="B22" i="13" s="1"/>
  <c r="B20" i="2"/>
  <c r="B21" i="2" l="1"/>
  <c r="B22" i="2" s="1"/>
  <c r="H18" i="2"/>
  <c r="F18" i="2"/>
  <c r="D18" i="2"/>
  <c r="D20" i="2" l="1"/>
  <c r="H20" i="2"/>
  <c r="F20" i="2"/>
  <c r="F21" i="2" l="1"/>
  <c r="F22" i="2" s="1"/>
  <c r="H21" i="2"/>
  <c r="H22" i="2" s="1"/>
  <c r="D21" i="2"/>
  <c r="D22" i="2" s="1"/>
</calcChain>
</file>

<file path=xl/sharedStrings.xml><?xml version="1.0" encoding="utf-8"?>
<sst xmlns="http://schemas.openxmlformats.org/spreadsheetml/2006/main" count="57" uniqueCount="33">
  <si>
    <t>Parameters</t>
  </si>
  <si>
    <t>Toelichting</t>
  </si>
  <si>
    <t>Jaar van berekening</t>
  </si>
  <si>
    <t>Franchise OP/NP basis</t>
  </si>
  <si>
    <t>Jaarlijks vastgesteld door fonds</t>
  </si>
  <si>
    <t>Max pensioengev salaris per jaar OP/NP basis</t>
  </si>
  <si>
    <t>Max premie OP/NP basis</t>
  </si>
  <si>
    <t>afgeleid</t>
  </si>
  <si>
    <t>Premie % OP/NP</t>
  </si>
  <si>
    <t>Voorbeeld deelnemer</t>
  </si>
  <si>
    <t>Geboortedatum</t>
  </si>
  <si>
    <t>Datum aanvang deelneming</t>
  </si>
  <si>
    <t>Datum einde deelneming</t>
  </si>
  <si>
    <t>Datum aanvang tijdvak</t>
  </si>
  <si>
    <t>Datum einde tijdvak</t>
  </si>
  <si>
    <t>Aantal dagen deelname</t>
  </si>
  <si>
    <t>Factor deelname</t>
  </si>
  <si>
    <t>Pensioengevend loon (Regelingloon)</t>
  </si>
  <si>
    <t>Normuren</t>
  </si>
  <si>
    <t>Contracturen</t>
  </si>
  <si>
    <t>Verloonde uren voor regeling</t>
  </si>
  <si>
    <t>Deeltijdfactor</t>
  </si>
  <si>
    <t>Premie OP/NP basis</t>
  </si>
  <si>
    <t>Pensioengevend jaarloon voltijd</t>
  </si>
  <si>
    <t>Max pensioengevend jaarloon voltijd</t>
  </si>
  <si>
    <t>Premiegrondslag voltijd</t>
  </si>
  <si>
    <t>Premiegrondslag deeltijd periode</t>
  </si>
  <si>
    <t>Premie OP/NP per periode</t>
  </si>
  <si>
    <t>Tijdvak-1</t>
  </si>
  <si>
    <t>Tijdvak-2</t>
  </si>
  <si>
    <t>Tijdvak-3</t>
  </si>
  <si>
    <t>Tijdvk-4</t>
  </si>
  <si>
    <t>Max pensioengrondslag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</si>
</sst>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0.00000"/>
    <numFmt numFmtId="165" formatCode="#,##0_ ;\-#,##0\ "/>
    <numFmt numFmtId="166" formatCode="#,##0.00000"/>
    <numFmt numFmtId="167" formatCode="mmmm"/>
    <numFmt numFmtId="168" formatCode="#,##0.00000_ ;\-#,##0.00000\ "/>
    <numFmt numFmtId="169" formatCode="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3" xfId="0" applyNumberFormat="1" applyFont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14" fontId="2" fillId="5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165" fontId="2" fillId="7" borderId="3" xfId="1" applyNumberFormat="1" applyFont="1" applyFill="1" applyBorder="1" applyAlignment="1">
      <alignment horizontal="center" vertical="center"/>
    </xf>
    <xf numFmtId="44" fontId="4" fillId="6" borderId="3" xfId="1" applyFont="1" applyFill="1" applyBorder="1"/>
    <xf numFmtId="44" fontId="4" fillId="6" borderId="3" xfId="1" applyFont="1" applyFill="1" applyBorder="1" applyAlignment="1">
      <alignment horizontal="center" vertical="center"/>
    </xf>
    <xf numFmtId="10" fontId="4" fillId="6" borderId="3" xfId="2" applyNumberFormat="1" applyFont="1" applyFill="1" applyBorder="1" applyAlignment="1">
      <alignment horizontal="center" vertical="center"/>
    </xf>
    <xf numFmtId="44" fontId="6" fillId="7" borderId="3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 wrapText="1"/>
    </xf>
    <xf numFmtId="14" fontId="6" fillId="7" borderId="5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2" fillId="7" borderId="3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168" fontId="2" fillId="7" borderId="3" xfId="1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167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O8"/>
  <sheetViews>
    <sheetView tabSelected="1" workbookViewId="0">
      <selection activeCell="A15" sqref="A15"/>
    </sheetView>
  </sheetViews>
  <sheetFormatPr defaultRowHeight="15" x14ac:dyDescent="0.25"/>
  <cols>
    <col min="1" max="1" width="37.7109375" customWidth="1"/>
    <col min="2" max="2" width="15.5703125" customWidth="1"/>
    <col min="3" max="3" width="39.28515625" bestFit="1" customWidth="1"/>
    <col min="4" max="15" width="4.5703125" customWidth="1"/>
  </cols>
  <sheetData>
    <row r="1" spans="1:15" ht="15.75" x14ac:dyDescent="0.25">
      <c r="A1" s="43" t="s">
        <v>0</v>
      </c>
      <c r="B1" s="44"/>
      <c r="C1" s="21" t="s">
        <v>1</v>
      </c>
      <c r="D1" s="3"/>
    </row>
    <row r="2" spans="1:15" s="9" customFormat="1" ht="12.75" x14ac:dyDescent="0.25">
      <c r="A2" s="2" t="s">
        <v>2</v>
      </c>
      <c r="B2" s="37">
        <v>44927</v>
      </c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9" customFormat="1" ht="12.75" x14ac:dyDescent="0.2">
      <c r="A3" s="2" t="s">
        <v>3</v>
      </c>
      <c r="B3" s="17">
        <v>13701</v>
      </c>
      <c r="C3" s="10" t="s">
        <v>4</v>
      </c>
      <c r="D3" s="3"/>
      <c r="E3" s="3"/>
      <c r="F3" s="3"/>
      <c r="G3" s="3"/>
      <c r="H3" s="3"/>
      <c r="I3" s="3"/>
      <c r="J3" s="3"/>
    </row>
    <row r="4" spans="1:15" s="9" customFormat="1" ht="25.5" x14ac:dyDescent="0.25">
      <c r="A4" s="2" t="s">
        <v>5</v>
      </c>
      <c r="B4" s="18">
        <v>128810</v>
      </c>
      <c r="C4" s="10" t="s">
        <v>4</v>
      </c>
      <c r="D4" s="3"/>
      <c r="E4" s="3"/>
      <c r="F4" s="3"/>
      <c r="G4" s="3"/>
      <c r="H4" s="3"/>
      <c r="I4" s="3"/>
      <c r="J4" s="3"/>
    </row>
    <row r="5" spans="1:15" s="9" customFormat="1" ht="12.75" x14ac:dyDescent="0.25">
      <c r="A5" s="2" t="s">
        <v>32</v>
      </c>
      <c r="B5" s="18">
        <f>Max_pensioengev_salaris_per_jaar_OP_NP_basis-Franchise_OP_NP_basis</f>
        <v>115109</v>
      </c>
      <c r="C5" s="10" t="s">
        <v>4</v>
      </c>
      <c r="D5" s="3"/>
      <c r="E5" s="3"/>
      <c r="F5" s="3"/>
      <c r="G5" s="3"/>
      <c r="H5" s="3"/>
      <c r="I5" s="3"/>
      <c r="J5" s="3"/>
    </row>
    <row r="6" spans="1:15" x14ac:dyDescent="0.25">
      <c r="A6" s="2" t="s">
        <v>6</v>
      </c>
      <c r="B6" s="20">
        <f>(B4-B3)*B8</f>
        <v>32575.846999999998</v>
      </c>
      <c r="C6" s="10" t="s">
        <v>7</v>
      </c>
    </row>
    <row r="7" spans="1:15" x14ac:dyDescent="0.25">
      <c r="A7" s="2"/>
      <c r="B7" s="20"/>
      <c r="C7" s="10"/>
    </row>
    <row r="8" spans="1:15" x14ac:dyDescent="0.25">
      <c r="A8" s="2" t="s">
        <v>8</v>
      </c>
      <c r="B8" s="19">
        <v>0.28299999999999997</v>
      </c>
      <c r="C8" s="10" t="s">
        <v>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I22"/>
  <sheetViews>
    <sheetView zoomScaleNormal="100" workbookViewId="0">
      <selection activeCell="A35" sqref="A35"/>
    </sheetView>
  </sheetViews>
  <sheetFormatPr defaultColWidth="9.140625" defaultRowHeight="12.75" x14ac:dyDescent="0.2"/>
  <cols>
    <col min="1" max="1" width="33" style="8" customWidth="1"/>
    <col min="2" max="2" width="14.5703125" style="8" customWidth="1"/>
    <col min="3" max="3" width="10.5703125" style="8" customWidth="1"/>
    <col min="4" max="4" width="14.5703125" style="8" customWidth="1"/>
    <col min="5" max="5" width="10.5703125" style="8" customWidth="1"/>
    <col min="6" max="6" width="14.5703125" style="8" customWidth="1"/>
    <col min="7" max="7" width="10.5703125" style="8" customWidth="1"/>
    <col min="8" max="8" width="14.5703125" style="8" customWidth="1"/>
    <col min="9" max="9" width="10.5703125" style="8" customWidth="1"/>
    <col min="10" max="11" width="9.140625" style="8"/>
    <col min="12" max="12" width="11.5703125" style="8" bestFit="1" customWidth="1"/>
    <col min="13" max="16384" width="9.140625" style="8"/>
  </cols>
  <sheetData>
    <row r="1" spans="1:9" x14ac:dyDescent="0.2">
      <c r="A1" s="45" t="s">
        <v>9</v>
      </c>
      <c r="B1" s="46"/>
      <c r="C1" s="1"/>
      <c r="D1" s="1"/>
      <c r="E1" s="1"/>
      <c r="F1" s="1"/>
      <c r="G1" s="1"/>
      <c r="H1" s="1"/>
      <c r="I1" s="1"/>
    </row>
    <row r="2" spans="1:9" s="9" customFormat="1" x14ac:dyDescent="0.25">
      <c r="A2" s="2" t="s">
        <v>10</v>
      </c>
      <c r="B2" s="12">
        <v>31121</v>
      </c>
      <c r="C2" s="10"/>
      <c r="D2" s="11"/>
      <c r="E2" s="3"/>
      <c r="G2" s="3"/>
      <c r="H2" s="3"/>
      <c r="I2" s="3"/>
    </row>
    <row r="3" spans="1:9" s="9" customFormat="1" x14ac:dyDescent="0.25">
      <c r="A3" s="2" t="s">
        <v>11</v>
      </c>
      <c r="B3" s="12">
        <v>44927</v>
      </c>
      <c r="C3" s="10"/>
      <c r="D3" s="11"/>
      <c r="E3" s="3"/>
      <c r="F3" s="3"/>
      <c r="G3" s="3"/>
      <c r="H3" s="3"/>
      <c r="I3" s="3"/>
    </row>
    <row r="4" spans="1:9" s="9" customFormat="1" x14ac:dyDescent="0.25">
      <c r="A4" s="2" t="s">
        <v>12</v>
      </c>
      <c r="B4" s="12">
        <v>45046</v>
      </c>
      <c r="C4" s="10"/>
      <c r="D4" s="11"/>
      <c r="E4" s="3"/>
      <c r="F4" s="3"/>
      <c r="G4" s="3"/>
      <c r="H4" s="3"/>
      <c r="I4" s="3"/>
    </row>
    <row r="5" spans="1:9" ht="15.95" customHeight="1" x14ac:dyDescent="0.2">
      <c r="A5" s="4"/>
      <c r="B5" s="7"/>
      <c r="C5" s="1"/>
      <c r="D5" s="1"/>
      <c r="E5" s="1"/>
      <c r="F5" s="1"/>
      <c r="G5" s="1"/>
      <c r="H5" s="1"/>
      <c r="I5" s="1"/>
    </row>
    <row r="6" spans="1:9" s="15" customFormat="1" x14ac:dyDescent="0.2">
      <c r="A6" s="13"/>
      <c r="B6" s="29">
        <v>42736</v>
      </c>
      <c r="C6" s="14"/>
      <c r="D6" s="29">
        <v>42767</v>
      </c>
      <c r="E6" s="14"/>
      <c r="F6" s="29">
        <v>42795</v>
      </c>
      <c r="G6" s="14"/>
      <c r="H6" s="29">
        <v>42826</v>
      </c>
      <c r="I6" s="14"/>
    </row>
    <row r="7" spans="1:9" x14ac:dyDescent="0.2">
      <c r="A7" s="27" t="s">
        <v>13</v>
      </c>
      <c r="B7" s="30">
        <v>44927</v>
      </c>
      <c r="C7" s="28"/>
      <c r="D7" s="32">
        <v>44958</v>
      </c>
      <c r="E7" s="28"/>
      <c r="F7" s="32">
        <v>44986</v>
      </c>
      <c r="G7" s="28"/>
      <c r="H7" s="32">
        <v>45017</v>
      </c>
      <c r="I7" s="28"/>
    </row>
    <row r="8" spans="1:9" x14ac:dyDescent="0.2">
      <c r="A8" s="27" t="s">
        <v>14</v>
      </c>
      <c r="B8" s="31">
        <v>44957</v>
      </c>
      <c r="C8" s="28"/>
      <c r="D8" s="33">
        <v>44985</v>
      </c>
      <c r="E8" s="28"/>
      <c r="F8" s="32">
        <v>45016</v>
      </c>
      <c r="G8" s="28"/>
      <c r="H8" s="32">
        <v>45046</v>
      </c>
      <c r="I8" s="28"/>
    </row>
    <row r="9" spans="1:9" x14ac:dyDescent="0.2">
      <c r="A9" s="2" t="s">
        <v>15</v>
      </c>
      <c r="B9" s="16">
        <f>IF(AND($B$3&lt;=B7,$B$4&gt;=B8),(((YEAR(B$8+1)*12+MONTH(B$8+1))-((YEAR(B$7)*12+MONTH(B$7))))*30)+((DAY(B$8+1)-DAY(B$7))),
IF(AND($B$3&lt;=B7,$B$4&gt;=B7,$B$4&lt;=B8),(((YEAR($B$4+1)*12+MONTH($B$4+1))-((YEAR(B$7)*12+MONTH(B$7))))*30)+((DAY($B$4+1)-DAY(B$7))),
IF(AND($B$3&gt;=B7,$B$3&lt;=B8,$B$4&gt;=B8),(((YEAR(B$8+1)*12+MONTH(B$8+1))-((YEAR($B$3)*12+MONTH($B$3))))*30)+((DAY(B$8+1)-DAY($B$3))),
IF(AND($B$3&lt;B7,$B$4&lt;B7),0,
IF($B$3&gt;B8,0,
IF(AND($B$3&gt;=B7,$B$3&lt;B8,$B$4&lt;=B8),(((YEAR($B$4+1)*12+MONTH($B$4+1))-((YEAR($B$3)*12+MONTH($B$3))))*30)+((DAY($B$4+1)-DAY($B$3)))))))))</f>
        <v>30</v>
      </c>
      <c r="C9" s="22"/>
      <c r="D9" s="16">
        <f>IF(AND($B$3&lt;=D7,$B$4&gt;=D8),(((YEAR(D$8+1)*12+MONTH(D$8+1))-((YEAR(D$7)*12+MONTH(D$7))))*30)+((DAY(D$8+1)-DAY(D$7))),
IF(AND($B$3&lt;=D7,$B$4&gt;=D7,$B$4&lt;=D8),(((YEAR($B$4+1)*12+MONTH($B$4+1))-((YEAR(D$7)*12+MONTH(D$7))))*30)+((DAY($B$4+1)-DAY(D$7))),
IF(AND($B$3&gt;=D7,$B$3&lt;=D8,$B$4&gt;=D8),(((YEAR(D$8+1)*12+MONTH(D$8+1))-((YEAR($B$3)*12+MONTH($B$3))))*30)+((DAY(D$8+1)-DAY($B$3))),
IF(AND($B$3&lt;D7,$B$4&lt;D7),0,
IF($B$3&gt;D8,0,
IF(AND($B$3&gt;=D7,$B$3&lt;D8,$B$4&lt;=D8),(((YEAR($B$4+1)*12+MONTH($B$4+1))-((YEAR($B$3)*12+MONTH($B$3))))*30)+((DAY($B$4+1)-DAY($B$3)))))))))</f>
        <v>30</v>
      </c>
      <c r="E9" s="22"/>
      <c r="F9" s="16">
        <f>IF(AND($B$3&lt;=F7,$B$4&gt;=F8),(((YEAR(F$8+1)*12+MONTH(F$8+1))-((YEAR(F$7)*12+MONTH(F$7))))*30)+((DAY(F$8+1)-DAY(F$7))),
IF(AND($B$3&lt;=F7,$B$4&gt;=F7,$B$4&lt;=F8),(((YEAR($B$4+1)*12+MONTH($B$4+1))-((YEAR(F$7)*12+MONTH(F$7))))*30)+((DAY($B$4+1)-DAY(F$7))),
IF(AND($B$3&gt;=F7,$B$3&lt;=F8,$B$4&gt;=F8),(((YEAR(F$8+1)*12+MONTH(F$8+1))-((YEAR($B$3)*12+MONTH($B$3))))*30)+((DAY(F$8+1)-DAY($B$3))),
IF(AND($B$3&lt;F7,$B$4&lt;F7),0,
IF($B$3&gt;F8,0,
IF(AND($B$3&gt;=F7,$B$3&lt;F8,$B$4&lt;=F8),(((YEAR($B$4+1)*12+MONTH($B$4+1))-((YEAR($B$3)*12+MONTH($B$3))))*30)+((DAY($B$4+1)-DAY($B$3)))))))))</f>
        <v>30</v>
      </c>
      <c r="G9" s="22"/>
      <c r="H9" s="16">
        <f>IF(AND($B$3&lt;=H7,$B$4&gt;=H8),(((YEAR(H$8+1)*12+MONTH(H$8+1))-((YEAR(H$7)*12+MONTH(H$7))))*30)+((DAY(H$8+1)-DAY(H$7))),
IF(AND($B$3&lt;=H7,$B$4&gt;=H7,$B$4&lt;=H8),(((YEAR($B$4+1)*12+MONTH($B$4+1))-((YEAR(H$7)*12+MONTH(H$7))))*30)+((DAY($B$4+1)-DAY(H$7))),
IF(AND($B$3&gt;=H7,$B$3&lt;=H8,$B$4&gt;=H8),(((YEAR(H$8+1)*12+MONTH(H$8+1))-((YEAR($B$3)*12+MONTH($B$3))))*30)+((DAY(H$8+1)-DAY($B$3))),
IF(AND($B$3&lt;H7,$B$4&lt;H7),0,
IF($B$3&gt;H8,0,
IF(AND($B$3&gt;=H7,$B$3&lt;H8,$B$4&lt;=H8),(((YEAR($B$4+1)*12+MONTH($B$4+1))-((YEAR($B$3)*12+MONTH($B$3))))*30)+((DAY($B$4+1)-DAY($B$3)))))))))</f>
        <v>30</v>
      </c>
      <c r="I9" s="22"/>
    </row>
    <row r="10" spans="1:9" x14ac:dyDescent="0.2">
      <c r="A10" s="2" t="s">
        <v>16</v>
      </c>
      <c r="B10" s="36">
        <f>B9/30</f>
        <v>1</v>
      </c>
      <c r="C10" s="22"/>
      <c r="D10" s="36">
        <f>D9/30</f>
        <v>1</v>
      </c>
      <c r="E10" s="22"/>
      <c r="F10" s="36">
        <f>F9/30</f>
        <v>1</v>
      </c>
      <c r="G10" s="22"/>
      <c r="H10" s="36">
        <f>H9/30</f>
        <v>1</v>
      </c>
      <c r="I10" s="22"/>
    </row>
    <row r="11" spans="1:9" x14ac:dyDescent="0.2">
      <c r="A11" s="2" t="s">
        <v>17</v>
      </c>
      <c r="B11" s="42">
        <v>65000</v>
      </c>
      <c r="C11" s="5"/>
      <c r="D11" s="42">
        <v>65000</v>
      </c>
      <c r="E11" s="5"/>
      <c r="F11" s="42">
        <v>65000</v>
      </c>
      <c r="G11" s="5"/>
      <c r="H11" s="42">
        <v>65000</v>
      </c>
      <c r="I11" s="5"/>
    </row>
    <row r="12" spans="1:9" x14ac:dyDescent="0.2">
      <c r="A12" s="2" t="s">
        <v>18</v>
      </c>
      <c r="B12" s="23">
        <v>40</v>
      </c>
      <c r="C12" s="22"/>
      <c r="D12" s="23">
        <v>40</v>
      </c>
      <c r="E12" s="22"/>
      <c r="F12" s="23">
        <v>40</v>
      </c>
      <c r="G12" s="22"/>
      <c r="H12" s="23">
        <v>40</v>
      </c>
      <c r="I12" s="22"/>
    </row>
    <row r="13" spans="1:9" x14ac:dyDescent="0.2">
      <c r="A13" s="2" t="s">
        <v>19</v>
      </c>
      <c r="B13" s="23">
        <v>32</v>
      </c>
      <c r="C13" s="22"/>
      <c r="D13" s="23">
        <v>32</v>
      </c>
      <c r="E13" s="22"/>
      <c r="F13" s="23">
        <v>32</v>
      </c>
      <c r="G13" s="22"/>
      <c r="H13" s="23">
        <v>32</v>
      </c>
      <c r="I13" s="22"/>
    </row>
    <row r="14" spans="1:9" x14ac:dyDescent="0.2">
      <c r="A14" s="2" t="s">
        <v>20</v>
      </c>
      <c r="B14" s="23">
        <v>140.80000000000001</v>
      </c>
      <c r="C14" s="24"/>
      <c r="D14" s="23">
        <v>128</v>
      </c>
      <c r="E14" s="24"/>
      <c r="F14" s="23">
        <v>64</v>
      </c>
      <c r="G14" s="24"/>
      <c r="H14" s="23">
        <v>20</v>
      </c>
      <c r="I14" s="24"/>
    </row>
    <row r="15" spans="1:9" x14ac:dyDescent="0.2">
      <c r="A15" s="2" t="s">
        <v>21</v>
      </c>
      <c r="B15" s="34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C15" s="22"/>
      <c r="D15" s="34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E15" s="22"/>
      <c r="F15" s="34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G15" s="22"/>
      <c r="H15" s="34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I15" s="22"/>
    </row>
    <row r="16" spans="1:9" x14ac:dyDescent="0.2">
      <c r="A16" s="47" t="s">
        <v>22</v>
      </c>
      <c r="B16" s="48"/>
      <c r="C16" s="48"/>
      <c r="D16" s="48"/>
      <c r="E16" s="48"/>
      <c r="F16" s="48"/>
      <c r="G16" s="48"/>
      <c r="H16" s="48"/>
      <c r="I16" s="49"/>
    </row>
    <row r="17" spans="1:9" x14ac:dyDescent="0.2">
      <c r="A17" s="2" t="s">
        <v>23</v>
      </c>
      <c r="B17" s="6">
        <f>B11</f>
        <v>65000</v>
      </c>
      <c r="C17" s="25"/>
      <c r="D17" s="6">
        <f>D11</f>
        <v>65000</v>
      </c>
      <c r="E17" s="25"/>
      <c r="F17" s="6">
        <f>F11</f>
        <v>65000</v>
      </c>
      <c r="G17" s="26"/>
      <c r="H17" s="6">
        <f>H11</f>
        <v>65000</v>
      </c>
      <c r="I17" s="26"/>
    </row>
    <row r="18" spans="1:9" x14ac:dyDescent="0.2">
      <c r="A18" s="2" t="s">
        <v>24</v>
      </c>
      <c r="B18" s="6">
        <f>Max_pensioengev_salaris_per_jaar_OP_NP_basis</f>
        <v>128810</v>
      </c>
      <c r="C18" s="25"/>
      <c r="D18" s="6">
        <f>Parameters!$B$4</f>
        <v>128810</v>
      </c>
      <c r="E18" s="25"/>
      <c r="F18" s="6">
        <f>Parameters!$B$4</f>
        <v>128810</v>
      </c>
      <c r="G18" s="26"/>
      <c r="H18" s="6">
        <f>Parameters!$B$4</f>
        <v>128810</v>
      </c>
      <c r="I18" s="26"/>
    </row>
    <row r="19" spans="1:9" x14ac:dyDescent="0.2">
      <c r="A19" s="2" t="s">
        <v>3</v>
      </c>
      <c r="B19" s="6">
        <f>Franchise_OP_NP_basis</f>
        <v>13701</v>
      </c>
      <c r="C19" s="25"/>
      <c r="D19" s="6">
        <f>Franchise_OP_NP_basis</f>
        <v>13701</v>
      </c>
      <c r="E19" s="25"/>
      <c r="F19" s="6">
        <f>Franchise_OP_NP_basis</f>
        <v>13701</v>
      </c>
      <c r="G19" s="26"/>
      <c r="H19" s="6">
        <f>Franchise_OP_NP_basis</f>
        <v>13701</v>
      </c>
      <c r="I19" s="26"/>
    </row>
    <row r="20" spans="1:9" x14ac:dyDescent="0.2">
      <c r="A20" s="2" t="s">
        <v>25</v>
      </c>
      <c r="B20" s="6">
        <f>MAX((IF((Pensioengevend_jaarloon_voltijd)&gt;Max_pensioengevend_jaarloon_voltijd,Max_pensioengevend_jaarloon_voltijd,Pensioengevend_jaarloon_voltijd))-Franchise_OP_NP_basis,0)</f>
        <v>51299</v>
      </c>
      <c r="C20" s="25"/>
      <c r="D20" s="6">
        <f>MAX((IF((D17)&gt;Parameters!$B$4,Parameters!$B$4,D17))-Parameters!$B$3,0)</f>
        <v>51299</v>
      </c>
      <c r="E20" s="25"/>
      <c r="F20" s="6">
        <f>MAX((IF((F17)&gt;Parameters!$B$4,Parameters!$B$4,F17))-Parameters!$B$3,0)</f>
        <v>51299</v>
      </c>
      <c r="G20" s="26"/>
      <c r="H20" s="6">
        <f>MAX((IF((H17)&gt;Parameters!$B$4,Parameters!$B$4,H17))-Parameters!$B$3,0)</f>
        <v>51299</v>
      </c>
      <c r="I20" s="26"/>
    </row>
    <row r="21" spans="1:9" x14ac:dyDescent="0.2">
      <c r="A21" s="2" t="s">
        <v>26</v>
      </c>
      <c r="B21" s="38">
        <f>IF(B10=0,(B20/12)*B15,((B20/12) *B10) *B15)</f>
        <v>3419.9333333333338</v>
      </c>
      <c r="C21" s="25"/>
      <c r="D21" s="38">
        <f>IF(D10=0,(D20/12)*D15,((D20/12) *D10) *D15)</f>
        <v>3419.9333333333338</v>
      </c>
      <c r="E21" s="25"/>
      <c r="F21" s="38">
        <f>IF(F10=0,(F20/12)*F15,((F20/12) *F10) *F15)</f>
        <v>3419.9333333333338</v>
      </c>
      <c r="G21" s="26"/>
      <c r="H21" s="38">
        <f>IF(H10=0,(H20/12)*H15,((H20/12) *H10) *H15)</f>
        <v>3419.9333333333338</v>
      </c>
      <c r="I21" s="26"/>
    </row>
    <row r="22" spans="1:9" x14ac:dyDescent="0.2">
      <c r="A22" s="2" t="s">
        <v>27</v>
      </c>
      <c r="B22" s="38">
        <f>B21*Premie_perc_OP_NP</f>
        <v>967.84113333333335</v>
      </c>
      <c r="C22" s="35"/>
      <c r="D22" s="38">
        <f>D21*Premie_perc_OP_NP</f>
        <v>967.84113333333335</v>
      </c>
      <c r="E22" s="35"/>
      <c r="F22" s="38">
        <f>F21*Premie_perc_OP_NP</f>
        <v>967.84113333333335</v>
      </c>
      <c r="G22" s="5"/>
      <c r="H22" s="38">
        <f>H21*Premie_perc_OP_NP</f>
        <v>967.84113333333335</v>
      </c>
      <c r="I22" s="5"/>
    </row>
  </sheetData>
  <mergeCells count="2">
    <mergeCell ref="A1:B1"/>
    <mergeCell ref="A16:I16"/>
  </mergeCells>
  <pageMargins left="0.7" right="0.7" top="0.75" bottom="0.75" header="0.3" footer="0.3"/>
  <pageSetup paperSize="9" orientation="portrait" r:id="rId1"/>
  <ignoredErrors>
    <ignoredError sqref="F20 H20 F12 D12 H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zoomScaleNormal="100" workbookViewId="0">
      <selection activeCell="B11" sqref="B11"/>
    </sheetView>
  </sheetViews>
  <sheetFormatPr defaultColWidth="9.140625" defaultRowHeight="12.75" x14ac:dyDescent="0.2"/>
  <cols>
    <col min="1" max="1" width="33" style="8" customWidth="1"/>
    <col min="2" max="2" width="14.5703125" style="8" customWidth="1"/>
    <col min="3" max="3" width="10.5703125" style="8" customWidth="1"/>
    <col min="4" max="4" width="14.5703125" style="8" customWidth="1"/>
    <col min="5" max="5" width="10.5703125" style="8" customWidth="1"/>
    <col min="6" max="6" width="14.5703125" style="8" customWidth="1"/>
    <col min="7" max="7" width="10.5703125" style="8" customWidth="1"/>
    <col min="8" max="8" width="14.5703125" style="8" customWidth="1"/>
    <col min="9" max="9" width="10.5703125" style="8" customWidth="1"/>
    <col min="10" max="11" width="9.140625" style="8"/>
    <col min="12" max="12" width="11.5703125" style="8" bestFit="1" customWidth="1"/>
    <col min="13" max="16384" width="9.140625" style="8"/>
  </cols>
  <sheetData>
    <row r="1" spans="1:9" x14ac:dyDescent="0.2">
      <c r="A1" s="45" t="s">
        <v>9</v>
      </c>
      <c r="B1" s="46"/>
      <c r="C1" s="1"/>
      <c r="D1" s="1"/>
      <c r="E1" s="1"/>
      <c r="F1" s="1"/>
      <c r="G1" s="1"/>
      <c r="H1" s="1"/>
      <c r="I1" s="1"/>
    </row>
    <row r="2" spans="1:9" s="9" customFormat="1" x14ac:dyDescent="0.25">
      <c r="A2" s="2" t="s">
        <v>10</v>
      </c>
      <c r="B2" s="12">
        <v>28856</v>
      </c>
      <c r="C2" s="10"/>
      <c r="D2" s="11"/>
      <c r="E2" s="3"/>
      <c r="F2" s="3"/>
      <c r="G2" s="3"/>
      <c r="H2" s="3"/>
      <c r="I2" s="3"/>
    </row>
    <row r="3" spans="1:9" s="9" customFormat="1" x14ac:dyDescent="0.25">
      <c r="A3" s="2" t="s">
        <v>11</v>
      </c>
      <c r="B3" s="12">
        <v>44927</v>
      </c>
      <c r="C3" s="10"/>
      <c r="D3" s="11"/>
      <c r="E3" s="3"/>
      <c r="F3" s="3"/>
      <c r="G3" s="3"/>
      <c r="H3" s="3"/>
      <c r="I3" s="3"/>
    </row>
    <row r="4" spans="1:9" s="9" customFormat="1" x14ac:dyDescent="0.25">
      <c r="A4" s="2" t="s">
        <v>12</v>
      </c>
      <c r="B4" s="12">
        <v>44986</v>
      </c>
      <c r="C4" s="10"/>
      <c r="D4" s="11"/>
      <c r="E4" s="3"/>
      <c r="F4" s="3"/>
      <c r="G4" s="3"/>
      <c r="H4" s="3"/>
      <c r="I4" s="3"/>
    </row>
    <row r="5" spans="1:9" ht="15.95" customHeight="1" x14ac:dyDescent="0.2">
      <c r="A5" s="4"/>
      <c r="B5" s="7"/>
      <c r="C5" s="1"/>
      <c r="D5" s="1"/>
      <c r="E5" s="1"/>
      <c r="F5" s="1"/>
      <c r="G5" s="1"/>
      <c r="H5" s="1"/>
      <c r="I5" s="1"/>
    </row>
    <row r="6" spans="1:9" s="15" customFormat="1" x14ac:dyDescent="0.2">
      <c r="A6" s="39"/>
      <c r="B6" s="40" t="s">
        <v>28</v>
      </c>
      <c r="C6" s="41"/>
      <c r="D6" s="40" t="s">
        <v>29</v>
      </c>
      <c r="E6" s="41"/>
      <c r="F6" s="40" t="s">
        <v>30</v>
      </c>
      <c r="G6" s="41"/>
      <c r="H6" s="40" t="s">
        <v>31</v>
      </c>
      <c r="I6" s="41"/>
    </row>
    <row r="7" spans="1:9" x14ac:dyDescent="0.2">
      <c r="A7" s="2" t="s">
        <v>13</v>
      </c>
      <c r="B7" s="31">
        <v>44927</v>
      </c>
      <c r="C7" s="22"/>
      <c r="D7" s="33">
        <v>44956</v>
      </c>
      <c r="E7" s="22"/>
      <c r="F7" s="33">
        <v>44984</v>
      </c>
      <c r="G7" s="22"/>
      <c r="H7" s="33">
        <v>45012</v>
      </c>
      <c r="I7" s="22"/>
    </row>
    <row r="8" spans="1:9" x14ac:dyDescent="0.2">
      <c r="A8" s="2" t="s">
        <v>14</v>
      </c>
      <c r="B8" s="31">
        <v>44955</v>
      </c>
      <c r="C8" s="22"/>
      <c r="D8" s="33">
        <v>44983</v>
      </c>
      <c r="E8" s="22"/>
      <c r="F8" s="33">
        <v>45011</v>
      </c>
      <c r="G8" s="22"/>
      <c r="H8" s="33">
        <v>45039</v>
      </c>
      <c r="I8" s="22"/>
    </row>
    <row r="9" spans="1:9" x14ac:dyDescent="0.2">
      <c r="A9" s="2" t="s">
        <v>15</v>
      </c>
      <c r="B9" s="16">
        <f>IF(AND($B$3&lt;=B7,$B$4&gt;=B8),_xlfn.DAYS(B8+1,B7),
IF(AND($B$3&lt;=B7,$B$4&gt;=B7,$B$4&lt;=B8),_xlfn.DAYS($B$4+1,B7),
IF(AND($B$3&gt;=B7,$B$3&lt;=B8,$B$4&gt;=B8),_xlfn.DAYS(B8+1,$B$3),
IF(AND($B$3&lt;B7,$B$4&lt;B7),0,
IF($B$3&gt;B8,0,
IF(AND($B$3&gt;=B7,$B$3&lt;B8,$B$4&lt;=B8),_xlfn.DAYS($B$4+1,$B$3)))))))</f>
        <v>29</v>
      </c>
      <c r="C9" s="22"/>
      <c r="D9" s="16">
        <f>IF(AND($B$3&lt;=D7,$B$4&gt;=D8),_xlfn.DAYS(D8+1,D7),
IF(AND($B$3&lt;=D7,$B$4&gt;=D7,$B$4&lt;=D8),_xlfn.DAYS($B$4+1,D7),
IF(AND($B$3&gt;=D7,$B$3&lt;=D8,$B$4&gt;=D8),_xlfn.DAYS(D8+1,$B$3),
IF(AND($B$3&lt;D7,$B$4&lt;D7),0,
IF($B$3&gt;D8,0,
IF(AND($B$3&gt;=D7,$B$3&lt;D8,$B$4&lt;=D8),_xlfn.DAYS($B$4+1,$B$3)))))))</f>
        <v>28</v>
      </c>
      <c r="E9" s="22"/>
      <c r="F9" s="16">
        <f>IF(AND($B$3&lt;=F7,$B$4&gt;=F8),_xlfn.DAYS(F8+1,F7),
IF(AND($B$3&lt;=F7,$B$4&gt;=F7,$B$4&lt;=F8),_xlfn.DAYS($B$4+1,F7),
IF(AND($B$3&gt;=F7,$B$3&lt;=F8,$B$4&gt;=F8),_xlfn.DAYS(F8+1,$B$3),
IF(AND($B$3&lt;F7,$B$4&lt;F7),0,
IF($B$3&gt;F8,0,
IF(AND($B$3&gt;=F7,$B$3&lt;F8,$B$4&lt;=F8),_xlfn.DAYS($B$4+1,$B$3)))))))</f>
        <v>3</v>
      </c>
      <c r="G9" s="22"/>
      <c r="H9" s="16">
        <f>IF(AND($B$3&lt;=H7,$B$4&gt;=H8),_xlfn.DAYS(H8+1,H7),
IF(AND($B$3&lt;=H7,$B$4&gt;=H7,$B$4&lt;=H8),_xlfn.DAYS($B$4+1,H7),
IF(AND($B$3&gt;=H7,$B$3&lt;=H8,$B$4&gt;=H8),_xlfn.DAYS(H8+1,$B$3),
IF(AND($B$3&lt;H7,$B$4&lt;H7),0,
IF($B$3&gt;H8,0,
IF(AND($B$3&gt;=H7,$B$3&lt;H8,$B$4&lt;=H8),_xlfn.DAYS($B$4+1,$B$3)))))))</f>
        <v>0</v>
      </c>
      <c r="I9" s="22"/>
    </row>
    <row r="10" spans="1:9" x14ac:dyDescent="0.2">
      <c r="A10" s="2" t="s">
        <v>16</v>
      </c>
      <c r="B10" s="36">
        <f>B9/28</f>
        <v>1.0357142857142858</v>
      </c>
      <c r="C10" s="22"/>
      <c r="D10" s="36">
        <f>D9/28</f>
        <v>1</v>
      </c>
      <c r="E10" s="22"/>
      <c r="F10" s="36">
        <f>F9/28</f>
        <v>0.10714285714285714</v>
      </c>
      <c r="G10" s="22"/>
      <c r="H10" s="36">
        <f>H9/28</f>
        <v>0</v>
      </c>
      <c r="I10" s="22"/>
    </row>
    <row r="11" spans="1:9" x14ac:dyDescent="0.2">
      <c r="A11" s="2" t="s">
        <v>17</v>
      </c>
      <c r="B11" s="42">
        <v>65000</v>
      </c>
      <c r="C11" s="25"/>
      <c r="D11" s="42">
        <v>65000</v>
      </c>
      <c r="E11" s="25"/>
      <c r="F11" s="42">
        <v>65000</v>
      </c>
      <c r="G11" s="26"/>
      <c r="H11" s="42">
        <v>65000</v>
      </c>
      <c r="I11" s="22"/>
    </row>
    <row r="12" spans="1:9" x14ac:dyDescent="0.2">
      <c r="A12" s="2" t="s">
        <v>18</v>
      </c>
      <c r="B12" s="23">
        <v>40</v>
      </c>
      <c r="C12" s="22"/>
      <c r="D12" s="23">
        <v>40</v>
      </c>
      <c r="E12" s="22"/>
      <c r="F12" s="23">
        <v>40</v>
      </c>
      <c r="G12" s="22"/>
      <c r="H12" s="23">
        <v>40</v>
      </c>
      <c r="I12" s="22"/>
    </row>
    <row r="13" spans="1:9" x14ac:dyDescent="0.2">
      <c r="A13" s="2" t="s">
        <v>19</v>
      </c>
      <c r="B13" s="23">
        <v>32</v>
      </c>
      <c r="C13" s="22"/>
      <c r="D13" s="23">
        <v>32</v>
      </c>
      <c r="E13" s="22"/>
      <c r="F13" s="23">
        <v>32</v>
      </c>
      <c r="G13" s="22"/>
      <c r="H13" s="23">
        <v>32</v>
      </c>
      <c r="I13" s="22"/>
    </row>
    <row r="14" spans="1:9" x14ac:dyDescent="0.2">
      <c r="A14" s="2" t="s">
        <v>20</v>
      </c>
      <c r="B14" s="23">
        <v>128</v>
      </c>
      <c r="C14" s="24"/>
      <c r="D14" s="23">
        <v>128</v>
      </c>
      <c r="E14" s="24"/>
      <c r="F14" s="23">
        <v>128</v>
      </c>
      <c r="G14" s="24"/>
      <c r="H14" s="23">
        <v>0</v>
      </c>
      <c r="I14" s="24"/>
    </row>
    <row r="15" spans="1:9" x14ac:dyDescent="0.2">
      <c r="A15" s="2" t="s">
        <v>21</v>
      </c>
      <c r="B15" s="34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C15" s="22"/>
      <c r="D15" s="34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E15" s="22"/>
      <c r="F15" s="34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G15" s="22"/>
      <c r="H15" s="34">
        <f>IF(Contracturen=0,IF(Aantal_dagen_deelname=0,Verloonde_uren_voor_regeling/(Aantal_werkbare_dagen_in_tijdvak*8),Verloonde_uren_voor_regeling/(Aantal_dagen_deelname*8)),IF(Aantal_dagen_deelname=0,0,Contracturen/Normuren))</f>
        <v>0</v>
      </c>
      <c r="I15" s="22"/>
    </row>
    <row r="16" spans="1:9" x14ac:dyDescent="0.2">
      <c r="A16" s="50" t="s">
        <v>22</v>
      </c>
      <c r="B16" s="50"/>
      <c r="C16" s="50"/>
      <c r="D16" s="50"/>
      <c r="E16" s="50"/>
      <c r="F16" s="50"/>
      <c r="G16" s="50"/>
      <c r="H16" s="50"/>
      <c r="I16" s="50"/>
    </row>
    <row r="17" spans="1:9" x14ac:dyDescent="0.2">
      <c r="A17" s="2" t="s">
        <v>23</v>
      </c>
      <c r="B17" s="6">
        <f>B11</f>
        <v>65000</v>
      </c>
      <c r="C17" s="25"/>
      <c r="D17" s="6">
        <f>D11</f>
        <v>65000</v>
      </c>
      <c r="E17" s="25"/>
      <c r="F17" s="6">
        <f>F11</f>
        <v>65000</v>
      </c>
      <c r="G17" s="26"/>
      <c r="H17" s="6">
        <f>H11</f>
        <v>65000</v>
      </c>
      <c r="I17" s="26"/>
    </row>
    <row r="18" spans="1:9" x14ac:dyDescent="0.2">
      <c r="A18" s="2" t="s">
        <v>24</v>
      </c>
      <c r="B18" s="6">
        <f>Max_pensioengev_salaris_per_jaar_OP_NP_basis</f>
        <v>128810</v>
      </c>
      <c r="C18" s="25"/>
      <c r="D18" s="6">
        <f>Parameters!$B$4</f>
        <v>128810</v>
      </c>
      <c r="E18" s="25"/>
      <c r="F18" s="6">
        <f>Parameters!$B$4</f>
        <v>128810</v>
      </c>
      <c r="G18" s="26"/>
      <c r="H18" s="6">
        <f>Parameters!$B$4</f>
        <v>128810</v>
      </c>
      <c r="I18" s="26"/>
    </row>
    <row r="19" spans="1:9" x14ac:dyDescent="0.2">
      <c r="A19" s="2" t="s">
        <v>3</v>
      </c>
      <c r="B19" s="6">
        <f>Franchise_OP_NP_basis</f>
        <v>13701</v>
      </c>
      <c r="C19" s="25"/>
      <c r="D19" s="6">
        <f>Franchise_OP_NP_basis</f>
        <v>13701</v>
      </c>
      <c r="E19" s="25"/>
      <c r="F19" s="6">
        <f>Franchise_OP_NP_basis</f>
        <v>13701</v>
      </c>
      <c r="G19" s="26"/>
      <c r="H19" s="6">
        <f>Franchise_OP_NP_basis</f>
        <v>13701</v>
      </c>
      <c r="I19" s="26"/>
    </row>
    <row r="20" spans="1:9" x14ac:dyDescent="0.2">
      <c r="A20" s="2" t="s">
        <v>25</v>
      </c>
      <c r="B20" s="6">
        <f>MAX((IF((Pensioengevend_jaarloon_voltijd)&gt;Max_pensioengevend_jaarloon_voltijd,Max_pensioengevend_jaarloon_voltijd,Pensioengevend_jaarloon_voltijd))-Franchise_OP_NP_basis,0)</f>
        <v>51299</v>
      </c>
      <c r="C20" s="25"/>
      <c r="D20" s="6">
        <f>MAX((IF((D17)&gt;Parameters!$B$4,Parameters!$B$4,D17))-Parameters!$B$3,0)</f>
        <v>51299</v>
      </c>
      <c r="E20" s="25"/>
      <c r="F20" s="6">
        <f>MAX((IF((F17)&gt;Parameters!$B$4,Parameters!$B$4,F17))-Parameters!$B$3,0)</f>
        <v>51299</v>
      </c>
      <c r="G20" s="26"/>
      <c r="H20" s="6">
        <f>MAX((IF((H17)&gt;Parameters!$B$4,Parameters!$B$4,H17))-Parameters!$B$3,0)</f>
        <v>51299</v>
      </c>
      <c r="I20" s="26"/>
    </row>
    <row r="21" spans="1:9" x14ac:dyDescent="0.2">
      <c r="A21" s="2" t="s">
        <v>26</v>
      </c>
      <c r="B21" s="38">
        <f>IF(B9=0,(B20/13)*B15,((B20/13) *B10) *B15)</f>
        <v>3269.6065934065937</v>
      </c>
      <c r="C21" s="25"/>
      <c r="D21" s="38">
        <f>IF(D9=0,(D20/13)*D15,((D20/13) *D10) *D15)</f>
        <v>3156.8615384615387</v>
      </c>
      <c r="E21" s="25"/>
      <c r="F21" s="38">
        <f>IF(F9=0,(F20/13)*F15,((F20/13) *F10) *F15)</f>
        <v>338.23516483516482</v>
      </c>
      <c r="G21" s="26"/>
      <c r="H21" s="38">
        <f>IF(H9=0,(H20/13)*H15,((H20/13) *H10) *H15)</f>
        <v>0</v>
      </c>
      <c r="I21" s="26"/>
    </row>
    <row r="22" spans="1:9" x14ac:dyDescent="0.2">
      <c r="A22" s="2" t="s">
        <v>27</v>
      </c>
      <c r="B22" s="38">
        <f>B21*Premie_perc_OP_NP</f>
        <v>925.29866593406598</v>
      </c>
      <c r="C22" s="35"/>
      <c r="D22" s="38">
        <f>D21*Premie_perc_OP_NP</f>
        <v>893.39181538461537</v>
      </c>
      <c r="E22" s="35"/>
      <c r="F22" s="38">
        <f>F21*Premie_perc_OP_NP</f>
        <v>95.720551648351631</v>
      </c>
      <c r="G22" s="5"/>
      <c r="H22" s="38">
        <f>H21*Premie_perc_OP_NP</f>
        <v>0</v>
      </c>
      <c r="I22" s="5"/>
    </row>
  </sheetData>
  <mergeCells count="2">
    <mergeCell ref="A1:B1"/>
    <mergeCell ref="A16:I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0907D-62C9-48BB-A594-1B7B339060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F6565D-FEBA-412E-BB8A-495E477619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C367FE0-C83F-4CD4-9066-EF0235050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9402ac-5c8b-4883-a96f-96e4d2c05d80"/>
    <ds:schemaRef ds:uri="2498090c-e355-4fb0-8493-16b46b633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33</vt:i4>
      </vt:variant>
    </vt:vector>
  </HeadingPairs>
  <TitlesOfParts>
    <vt:vector size="36" baseType="lpstr">
      <vt:lpstr>Parameters</vt:lpstr>
      <vt:lpstr>Maand</vt:lpstr>
      <vt:lpstr>4-weken</vt:lpstr>
      <vt:lpstr>'4-weken'!Aantal_dagen_deelname</vt:lpstr>
      <vt:lpstr>Aantal_dagen_deelname</vt:lpstr>
      <vt:lpstr>'4-weken'!Aanvang_deelneming</vt:lpstr>
      <vt:lpstr>Aanvang_deelneming</vt:lpstr>
      <vt:lpstr>'4-weken'!Aanvang_tijdvak</vt:lpstr>
      <vt:lpstr>Aanvang_tijdvak</vt:lpstr>
      <vt:lpstr>'4-weken'!Contracturen</vt:lpstr>
      <vt:lpstr>Contracturen</vt:lpstr>
      <vt:lpstr>'4-weken'!Deeltijdfactor</vt:lpstr>
      <vt:lpstr>Deeltijdfactor</vt:lpstr>
      <vt:lpstr>'4-weken'!Einde_deelneming</vt:lpstr>
      <vt:lpstr>Einde_deelneming</vt:lpstr>
      <vt:lpstr>'4-weken'!Einde_tijdvak</vt:lpstr>
      <vt:lpstr>Einde_tijdvak</vt:lpstr>
      <vt:lpstr>Franchise_OP_NP_basis</vt:lpstr>
      <vt:lpstr>'4-weken'!Geboortedatum</vt:lpstr>
      <vt:lpstr>Geboortedatum</vt:lpstr>
      <vt:lpstr>Max_pensioengev_salaris_per_jaar_OP_NP_basis</vt:lpstr>
      <vt:lpstr>Max_pensioengev_salaris_per_jaar_OP_NP_excedent</vt:lpstr>
      <vt:lpstr>'4-weken'!Max_pensioengevend_jaarloon_voltijd</vt:lpstr>
      <vt:lpstr>Max_pensioengevend_jaarloon_voltijd</vt:lpstr>
      <vt:lpstr>Max_premie_OP_NP_basis</vt:lpstr>
      <vt:lpstr>Max_premie_OP_NP_excedent</vt:lpstr>
      <vt:lpstr>'4-weken'!Normuren</vt:lpstr>
      <vt:lpstr>Normuren</vt:lpstr>
      <vt:lpstr>'4-weken'!Pensioengevend_jaarloon_voltijd</vt:lpstr>
      <vt:lpstr>Pensioengevend_jaarloon_voltijd</vt:lpstr>
      <vt:lpstr>Pensioengevend_periodeloon</vt:lpstr>
      <vt:lpstr>Premie_perc_OP_NP</vt:lpstr>
      <vt:lpstr>'4-weken'!Premiegrondslag</vt:lpstr>
      <vt:lpstr>Premiegrondslag</vt:lpstr>
      <vt:lpstr>'4-weken'!Verloonde_uren_voor_regeling</vt:lpstr>
      <vt:lpstr>Verloonde_uren_voor_regeling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Monique Rullens</dc:creator>
  <cp:keywords/>
  <dc:description/>
  <cp:lastModifiedBy>Paul Wijnants</cp:lastModifiedBy>
  <cp:revision/>
  <dcterms:created xsi:type="dcterms:W3CDTF">2017-05-01T12:00:51Z</dcterms:created>
  <dcterms:modified xsi:type="dcterms:W3CDTF">2023-04-19T07:50:42Z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